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KADEMI\Project File\"/>
    </mc:Choice>
  </mc:AlternateContent>
  <bookViews>
    <workbookView xWindow="0" yWindow="0" windowWidth="9660" windowHeight="7350" activeTab="1"/>
  </bookViews>
  <sheets>
    <sheet name="STRATEGI 1" sheetId="2" r:id="rId1"/>
    <sheet name="STRATEGI 2" sheetId="3" r:id="rId2"/>
    <sheet name="72" sheetId="4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4" l="1"/>
  <c r="C46" i="4"/>
  <c r="J19" i="4"/>
  <c r="D16" i="4"/>
  <c r="E15" i="4"/>
  <c r="E16" i="4" s="1"/>
  <c r="C15" i="4"/>
  <c r="C7" i="4"/>
  <c r="J19" i="3"/>
  <c r="D16" i="3"/>
  <c r="D17" i="3" s="1"/>
  <c r="D18" i="3" s="1"/>
  <c r="D19" i="3" s="1"/>
  <c r="D20" i="3" s="1"/>
  <c r="D21" i="3" s="1"/>
  <c r="D22" i="3" s="1"/>
  <c r="D23" i="3" s="1"/>
  <c r="D24" i="3" s="1"/>
  <c r="D25" i="3" s="1"/>
  <c r="E15" i="3"/>
  <c r="C15" i="3"/>
  <c r="B17" i="3"/>
  <c r="B18" i="3"/>
  <c r="B19" i="3" s="1"/>
  <c r="B20" i="3" s="1"/>
  <c r="B21" i="3" s="1"/>
  <c r="B22" i="3" s="1"/>
  <c r="B23" i="3" s="1"/>
  <c r="B24" i="3" s="1"/>
  <c r="B25" i="3" s="1"/>
  <c r="B16" i="3"/>
  <c r="B15" i="3"/>
  <c r="C5" i="2"/>
  <c r="B36" i="2" s="1"/>
  <c r="C7" i="3"/>
  <c r="E17" i="4" l="1"/>
  <c r="F15" i="4"/>
  <c r="G15" i="4" s="1"/>
  <c r="C16" i="4" s="1"/>
  <c r="D17" i="4"/>
  <c r="D18" i="4" s="1"/>
  <c r="D19" i="4" s="1"/>
  <c r="D20" i="4" s="1"/>
  <c r="D21" i="4" s="1"/>
  <c r="D22" i="4" s="1"/>
  <c r="D23" i="4" s="1"/>
  <c r="D24" i="4" s="1"/>
  <c r="D26" i="3"/>
  <c r="F1" i="3" s="1"/>
  <c r="F15" i="3"/>
  <c r="G15" i="3" s="1"/>
  <c r="C16" i="3" s="1"/>
  <c r="E16" i="3"/>
  <c r="C37" i="2"/>
  <c r="E32" i="2"/>
  <c r="D9" i="2"/>
  <c r="F16" i="4" l="1"/>
  <c r="G16" i="4" s="1"/>
  <c r="C17" i="4" s="1"/>
  <c r="D25" i="4"/>
  <c r="E18" i="4"/>
  <c r="F16" i="3"/>
  <c r="G16" i="3" s="1"/>
  <c r="C17" i="3" s="1"/>
  <c r="E17" i="3"/>
  <c r="E2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29" i="2"/>
  <c r="D27" i="2"/>
  <c r="D19" i="2"/>
  <c r="D22" i="2"/>
  <c r="D23" i="2"/>
  <c r="D32" i="2" s="1"/>
  <c r="C35" i="2" s="1"/>
  <c r="B37" i="2"/>
  <c r="C36" i="1"/>
  <c r="B36" i="1"/>
  <c r="C4" i="1"/>
  <c r="F10" i="1"/>
  <c r="E31" i="1"/>
  <c r="D19" i="1"/>
  <c r="F19" i="1" s="1"/>
  <c r="F15" i="1"/>
  <c r="F29" i="1"/>
  <c r="F30" i="1"/>
  <c r="F28" i="1"/>
  <c r="F27" i="1"/>
  <c r="D21" i="1"/>
  <c r="D31" i="1" s="1"/>
  <c r="C34" i="1" s="1"/>
  <c r="F20" i="1"/>
  <c r="F11" i="1"/>
  <c r="F12" i="1"/>
  <c r="F13" i="1"/>
  <c r="F14" i="1"/>
  <c r="F16" i="1"/>
  <c r="F17" i="1"/>
  <c r="F18" i="1"/>
  <c r="F22" i="1"/>
  <c r="F23" i="1"/>
  <c r="F24" i="1"/>
  <c r="F25" i="1"/>
  <c r="F26" i="1"/>
  <c r="F9" i="1"/>
  <c r="F17" i="4" l="1"/>
  <c r="G17" i="4" s="1"/>
  <c r="C18" i="4" s="1"/>
  <c r="E19" i="4"/>
  <c r="F17" i="3"/>
  <c r="G17" i="3" s="1"/>
  <c r="C18" i="3" s="1"/>
  <c r="F18" i="3" s="1"/>
  <c r="G18" i="3" s="1"/>
  <c r="C19" i="3" s="1"/>
  <c r="E18" i="3"/>
  <c r="E19" i="3" s="1"/>
  <c r="F32" i="2"/>
  <c r="F21" i="1"/>
  <c r="F31" i="1"/>
  <c r="B35" i="1" s="1"/>
  <c r="C35" i="1" s="1"/>
  <c r="F18" i="4" l="1"/>
  <c r="G18" i="4" s="1"/>
  <c r="C19" i="4" s="1"/>
  <c r="E20" i="4"/>
  <c r="E20" i="3"/>
  <c r="F19" i="3"/>
  <c r="G19" i="3" s="1"/>
  <c r="C20" i="3" s="1"/>
  <c r="C36" i="2"/>
  <c r="F19" i="4" l="1"/>
  <c r="G19" i="4" s="1"/>
  <c r="C20" i="4" s="1"/>
  <c r="E21" i="4"/>
  <c r="E21" i="3"/>
  <c r="F20" i="3"/>
  <c r="G20" i="3" s="1"/>
  <c r="C21" i="3" s="1"/>
  <c r="F20" i="4" l="1"/>
  <c r="G20" i="4" s="1"/>
  <c r="C21" i="4" s="1"/>
  <c r="E22" i="4"/>
  <c r="E22" i="3"/>
  <c r="F21" i="3"/>
  <c r="G21" i="3" s="1"/>
  <c r="C22" i="3" s="1"/>
  <c r="F21" i="4" l="1"/>
  <c r="G21" i="4" s="1"/>
  <c r="C22" i="4" s="1"/>
  <c r="E23" i="4"/>
  <c r="E23" i="3"/>
  <c r="F22" i="3"/>
  <c r="G22" i="3" s="1"/>
  <c r="C23" i="3" s="1"/>
  <c r="F22" i="4" l="1"/>
  <c r="G22" i="4" s="1"/>
  <c r="C23" i="4" s="1"/>
  <c r="E24" i="4"/>
  <c r="E24" i="3"/>
  <c r="F23" i="3"/>
  <c r="G23" i="3" s="1"/>
  <c r="C24" i="3" s="1"/>
  <c r="F23" i="4" l="1"/>
  <c r="G23" i="4" s="1"/>
  <c r="C24" i="4" s="1"/>
  <c r="E25" i="3"/>
  <c r="F24" i="3"/>
  <c r="G24" i="3" s="1"/>
  <c r="C25" i="3" s="1"/>
  <c r="F24" i="4" l="1"/>
  <c r="G24" i="4" s="1"/>
  <c r="F25" i="3"/>
  <c r="G25" i="3" s="1"/>
  <c r="F2" i="3" s="1"/>
  <c r="F3" i="3" s="1"/>
</calcChain>
</file>

<file path=xl/sharedStrings.xml><?xml version="1.0" encoding="utf-8"?>
<sst xmlns="http://schemas.openxmlformats.org/spreadsheetml/2006/main" count="175" uniqueCount="100">
  <si>
    <t>Telepon</t>
  </si>
  <si>
    <t>Listrik</t>
  </si>
  <si>
    <t>Odol, sabun dll</t>
  </si>
  <si>
    <t>Iuran Sampah</t>
  </si>
  <si>
    <t>Iuran RT</t>
  </si>
  <si>
    <t>Cuci Mobil</t>
  </si>
  <si>
    <t>Beli buku dan seminar</t>
  </si>
  <si>
    <t>Cicilan KPR</t>
  </si>
  <si>
    <t>Kesehatan (fitnes)</t>
  </si>
  <si>
    <t>Amal</t>
  </si>
  <si>
    <t>Makan di Luar</t>
  </si>
  <si>
    <t>Karaoke</t>
  </si>
  <si>
    <t>Nonton</t>
  </si>
  <si>
    <t>Pesawat</t>
  </si>
  <si>
    <t>Baju Promo</t>
  </si>
  <si>
    <t>Barang barang</t>
  </si>
  <si>
    <t>Saving</t>
  </si>
  <si>
    <t>Pajak Pribadi</t>
  </si>
  <si>
    <t>Pembantu</t>
  </si>
  <si>
    <t>PEMASUKAN</t>
  </si>
  <si>
    <t>SUAMI</t>
  </si>
  <si>
    <t>ISTRI</t>
  </si>
  <si>
    <t>PENGELUARAN</t>
  </si>
  <si>
    <t>RASIO</t>
  </si>
  <si>
    <t>NOMINAL</t>
  </si>
  <si>
    <t>Uraian</t>
  </si>
  <si>
    <t>Hemat</t>
  </si>
  <si>
    <t>Skor</t>
  </si>
  <si>
    <t>Prioritas</t>
  </si>
  <si>
    <t>Keterangan</t>
  </si>
  <si>
    <t>Penting Mendesak</t>
  </si>
  <si>
    <t>Penting Tidak Mendesak</t>
  </si>
  <si>
    <t>Tidak Penting Mendesak</t>
  </si>
  <si>
    <t>Tidak Penting Tidak Mendesak</t>
  </si>
  <si>
    <t>Kewajiban</t>
  </si>
  <si>
    <t>Jenis Pengeluaran</t>
  </si>
  <si>
    <t>Kebutuhan</t>
  </si>
  <si>
    <t>Keinginan</t>
  </si>
  <si>
    <t>6-10</t>
  </si>
  <si>
    <t>1-5</t>
  </si>
  <si>
    <t>Rencana</t>
  </si>
  <si>
    <t>Saat Ini</t>
  </si>
  <si>
    <t>Transportasi (bensin, parkir, grab)</t>
  </si>
  <si>
    <t>Surplus Saat Ini</t>
  </si>
  <si>
    <t>Rencana Surplus</t>
  </si>
  <si>
    <t>Kemampuan Cicilan</t>
  </si>
  <si>
    <t>Benchmark</t>
  </si>
  <si>
    <t>Rasio</t>
  </si>
  <si>
    <t>TOTAL</t>
  </si>
  <si>
    <t>Makan Rutin (14 rb, 4 Org)</t>
  </si>
  <si>
    <t>Delivery 12 kali</t>
  </si>
  <si>
    <t>Delivery 12 kali (25 RB)</t>
  </si>
  <si>
    <t>Nonton (50 rb x 2 x 2)</t>
  </si>
  <si>
    <t>Karaoke ( 2 kali per bln x 2 jam, @200 rb)</t>
  </si>
  <si>
    <t>Cuci Mobil ( 4 kali @50 rb)</t>
  </si>
  <si>
    <t>Pesawat (500 rb x 4 x 3)</t>
  </si>
  <si>
    <t>Ganti Oli ( 3 bln sekali @ 400 rb)</t>
  </si>
  <si>
    <t>Makan di Luar (300 rb x 4)</t>
  </si>
  <si>
    <t>Beli Makanan Rutin di Luar (13 rb)</t>
  </si>
  <si>
    <t>Nama</t>
  </si>
  <si>
    <t xml:space="preserve">Usia </t>
  </si>
  <si>
    <t>Jangka Waktu</t>
  </si>
  <si>
    <t>Rencana Mulai Usaha</t>
  </si>
  <si>
    <t>Rencana Mulai Investasi</t>
  </si>
  <si>
    <t>Modal Awal</t>
  </si>
  <si>
    <t>Rencana Top Up</t>
  </si>
  <si>
    <t>Periode Top Up</t>
  </si>
  <si>
    <t>Anto</t>
  </si>
  <si>
    <t xml:space="preserve">Profesi </t>
  </si>
  <si>
    <t>Pegawai Bank</t>
  </si>
  <si>
    <t>Bulanan</t>
  </si>
  <si>
    <t>Tahun</t>
  </si>
  <si>
    <t>Target Nominal</t>
  </si>
  <si>
    <t>Top Up</t>
  </si>
  <si>
    <t>Interest/Margin</t>
  </si>
  <si>
    <t>% Margin</t>
  </si>
  <si>
    <t>Nominal Margin</t>
  </si>
  <si>
    <t>Bunga Biasa</t>
  </si>
  <si>
    <t>Compunding</t>
  </si>
  <si>
    <t>Selisih</t>
  </si>
  <si>
    <t>Saldo Awal</t>
  </si>
  <si>
    <t>Saldo Akhir</t>
  </si>
  <si>
    <t>Penghasilan Tambahan</t>
  </si>
  <si>
    <t>No.</t>
  </si>
  <si>
    <t>Tujuan</t>
  </si>
  <si>
    <t>Modal Usaha</t>
  </si>
  <si>
    <t>ATURAN 72</t>
  </si>
  <si>
    <t xml:space="preserve">Rumusnya adalah = </t>
  </si>
  <si>
    <t>n x i =72</t>
  </si>
  <si>
    <t>Sehingga jika kita ingin menghitung i = 72/n</t>
  </si>
  <si>
    <t>dan jika kita ingin menghitung n = 72/i</t>
  </si>
  <si>
    <t xml:space="preserve">Sebagai contoh : </t>
  </si>
  <si>
    <t>Saya punya duit 100 juta, berapa lama duit ini bisa jadi 200 juta jika saya dapat bunga/margin 12%</t>
  </si>
  <si>
    <t>Aturan 72 adalah cara cepat untuk menghitung dan mengetahui 
Berapa bunga/margin yang saya butuhkan jika saya ingin melipatgandakan aset saya dalam tahun yang sudah saya tentukan
Atau berapa tahun yang saya butuhkan jika saya ingin melipatgandakan aset saya dalam bunga/margin yang sudah saya tentukan</t>
  </si>
  <si>
    <t xml:space="preserve">Jawab : 72/12 = </t>
  </si>
  <si>
    <t>Jawab</t>
  </si>
  <si>
    <t xml:space="preserve">Jawab : 72/10 = </t>
  </si>
  <si>
    <t>Saya punya duit 100 juta, berapa bunga/imbal hasil yang saya butuhkan agar  duit ini bisa jadi 200 juta jika saya punya waktu 10 tahun</t>
  </si>
  <si>
    <t>Saya punya duit 100 juta, berapa bunga/imbal hasil yang saya butuhkan agar  duit ini bisa jadi 400 juta jika saya punya waktu 10 tahun</t>
  </si>
  <si>
    <t xml:space="preserve">Jawab : 72/5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</si>
</sst>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1" fontId="0" fillId="0" borderId="0" xfId="1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1" fontId="0" fillId="2" borderId="1" xfId="1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0" fillId="0" borderId="1" xfId="1" applyFont="1" applyBorder="1"/>
    <xf numFmtId="0" fontId="2" fillId="0" borderId="1" xfId="0" applyFont="1" applyBorder="1"/>
    <xf numFmtId="41" fontId="2" fillId="0" borderId="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0" fontId="0" fillId="0" borderId="0" xfId="0" applyBorder="1"/>
    <xf numFmtId="41" fontId="2" fillId="0" borderId="1" xfId="1" applyFont="1" applyBorder="1"/>
    <xf numFmtId="9" fontId="0" fillId="0" borderId="1" xfId="2" applyFont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 applyAlignment="1">
      <alignment horizontal="center"/>
    </xf>
    <xf numFmtId="0" fontId="3" fillId="3" borderId="0" xfId="0" applyFont="1" applyFill="1"/>
    <xf numFmtId="41" fontId="0" fillId="3" borderId="0" xfId="1" applyFont="1" applyFill="1" applyAlignment="1">
      <alignment horizontal="center"/>
    </xf>
    <xf numFmtId="0" fontId="0" fillId="3" borderId="0" xfId="0" applyFill="1"/>
    <xf numFmtId="41" fontId="0" fillId="0" borderId="0" xfId="1" applyFont="1" applyBorder="1" applyAlignment="1">
      <alignment horizontal="center"/>
    </xf>
    <xf numFmtId="41" fontId="3" fillId="0" borderId="0" xfId="1" applyFont="1" applyBorder="1" applyAlignment="1">
      <alignment horizontal="center"/>
    </xf>
    <xf numFmtId="0" fontId="0" fillId="0" borderId="1" xfId="0" applyFill="1" applyBorder="1"/>
    <xf numFmtId="16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3" fillId="3" borderId="1" xfId="0" applyFont="1" applyFill="1" applyBorder="1"/>
    <xf numFmtId="9" fontId="0" fillId="0" borderId="1" xfId="0" applyNumberFormat="1" applyBorder="1" applyAlignment="1">
      <alignment horizontal="center"/>
    </xf>
    <xf numFmtId="0" fontId="3" fillId="0" borderId="2" xfId="0" applyFont="1" applyFill="1" applyBorder="1"/>
    <xf numFmtId="0" fontId="0" fillId="0" borderId="2" xfId="0" applyBorder="1"/>
    <xf numFmtId="41" fontId="0" fillId="0" borderId="0" xfId="1" applyFont="1" applyFill="1" applyBorder="1" applyAlignment="1">
      <alignment horizontal="center"/>
    </xf>
    <xf numFmtId="41" fontId="0" fillId="0" borderId="0" xfId="0" applyNumberForma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41" fontId="0" fillId="0" borderId="0" xfId="0" applyNumberFormat="1"/>
    <xf numFmtId="9" fontId="0" fillId="5" borderId="1" xfId="0" applyNumberFormat="1" applyFill="1" applyBorder="1"/>
    <xf numFmtId="41" fontId="0" fillId="0" borderId="1" xfId="0" applyNumberFormat="1" applyBorder="1"/>
    <xf numFmtId="0" fontId="3" fillId="5" borderId="1" xfId="0" applyFont="1" applyFill="1" applyBorder="1"/>
    <xf numFmtId="41" fontId="0" fillId="5" borderId="1" xfId="1" applyFont="1" applyFill="1" applyBorder="1"/>
    <xf numFmtId="41" fontId="4" fillId="0" borderId="1" xfId="1" applyFont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/>
    <xf numFmtId="0" fontId="0" fillId="6" borderId="0" xfId="0" applyFill="1"/>
    <xf numFmtId="41" fontId="0" fillId="0" borderId="0" xfId="1" applyFont="1" applyAlignment="1">
      <alignment horizontal="left"/>
    </xf>
    <xf numFmtId="41" fontId="0" fillId="6" borderId="1" xfId="0" applyNumberFormat="1" applyFill="1" applyBorder="1"/>
    <xf numFmtId="9" fontId="0" fillId="6" borderId="1" xfId="0" applyNumberFormat="1" applyFill="1" applyBorder="1"/>
    <xf numFmtId="0" fontId="5" fillId="0" borderId="0" xfId="0" applyFont="1"/>
    <xf numFmtId="0" fontId="0" fillId="0" borderId="0" xfId="0" applyAlignment="1">
      <alignment horizontal="left" vertical="top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6" workbookViewId="0">
      <selection activeCell="B36" sqref="B36"/>
    </sheetView>
  </sheetViews>
  <sheetFormatPr defaultRowHeight="15" x14ac:dyDescent="0.25"/>
  <cols>
    <col min="1" max="1" width="37.28515625" bestFit="1" customWidth="1"/>
    <col min="2" max="2" width="15" style="1" customWidth="1"/>
    <col min="3" max="3" width="16.140625" style="1" bestFit="1" customWidth="1"/>
    <col min="4" max="6" width="11.5703125" bestFit="1" customWidth="1"/>
    <col min="8" max="8" width="30.5703125" customWidth="1"/>
    <col min="11" max="11" width="17.28515625" bestFit="1" customWidth="1"/>
    <col min="12" max="12" width="8.140625" customWidth="1"/>
  </cols>
  <sheetData>
    <row r="1" spans="1:12" x14ac:dyDescent="0.25">
      <c r="A1" s="16" t="s">
        <v>19</v>
      </c>
      <c r="B1" s="17"/>
      <c r="C1" s="17"/>
      <c r="H1" s="24" t="s">
        <v>29</v>
      </c>
      <c r="I1" s="14" t="s">
        <v>28</v>
      </c>
      <c r="K1" s="24" t="s">
        <v>35</v>
      </c>
      <c r="L1" s="14" t="s">
        <v>27</v>
      </c>
    </row>
    <row r="2" spans="1:12" x14ac:dyDescent="0.25">
      <c r="A2" s="5" t="s">
        <v>20</v>
      </c>
      <c r="B2" s="6"/>
      <c r="C2" s="6">
        <v>12000000</v>
      </c>
      <c r="H2" s="5" t="s">
        <v>30</v>
      </c>
      <c r="I2" s="5">
        <v>1</v>
      </c>
      <c r="K2" s="5" t="s">
        <v>34</v>
      </c>
      <c r="L2" s="5">
        <v>10</v>
      </c>
    </row>
    <row r="3" spans="1:12" x14ac:dyDescent="0.25">
      <c r="A3" s="5" t="s">
        <v>21</v>
      </c>
      <c r="B3" s="6"/>
      <c r="C3" s="6">
        <v>6000000</v>
      </c>
      <c r="H3" s="5" t="s">
        <v>31</v>
      </c>
      <c r="I3" s="5">
        <v>2</v>
      </c>
      <c r="K3" s="5" t="s">
        <v>36</v>
      </c>
      <c r="L3" s="22" t="s">
        <v>38</v>
      </c>
    </row>
    <row r="4" spans="1:12" x14ac:dyDescent="0.25">
      <c r="A4" s="5" t="s">
        <v>82</v>
      </c>
      <c r="B4" s="6"/>
      <c r="C4" s="40">
        <v>6000000</v>
      </c>
      <c r="H4" s="21" t="s">
        <v>32</v>
      </c>
      <c r="I4" s="5">
        <v>3</v>
      </c>
      <c r="K4" s="5" t="s">
        <v>37</v>
      </c>
      <c r="L4" s="23" t="s">
        <v>39</v>
      </c>
    </row>
    <row r="5" spans="1:12" x14ac:dyDescent="0.25">
      <c r="A5" s="11"/>
      <c r="B5" s="19"/>
      <c r="C5" s="20">
        <f>SUM(C2:C4)</f>
        <v>24000000</v>
      </c>
      <c r="H5" s="21" t="s">
        <v>33</v>
      </c>
      <c r="I5" s="5">
        <v>4</v>
      </c>
    </row>
    <row r="7" spans="1:12" x14ac:dyDescent="0.25">
      <c r="A7" s="16" t="s">
        <v>22</v>
      </c>
      <c r="B7" s="17"/>
      <c r="C7" s="17"/>
      <c r="D7" s="17"/>
      <c r="E7" s="17"/>
      <c r="F7" s="18"/>
    </row>
    <row r="8" spans="1:12" x14ac:dyDescent="0.25">
      <c r="A8" s="2" t="s">
        <v>25</v>
      </c>
      <c r="B8" s="4" t="s">
        <v>28</v>
      </c>
      <c r="C8" s="4" t="s">
        <v>27</v>
      </c>
      <c r="D8" s="4" t="s">
        <v>41</v>
      </c>
      <c r="E8" s="4" t="s">
        <v>40</v>
      </c>
      <c r="F8" s="3" t="s">
        <v>26</v>
      </c>
    </row>
    <row r="9" spans="1:12" x14ac:dyDescent="0.25">
      <c r="A9" s="5" t="s">
        <v>58</v>
      </c>
      <c r="B9" s="6">
        <v>1</v>
      </c>
      <c r="C9" s="6">
        <v>10</v>
      </c>
      <c r="D9" s="6">
        <f>20000*3*2*30</f>
        <v>3600000</v>
      </c>
      <c r="E9" s="6">
        <v>2880000</v>
      </c>
      <c r="F9" s="7">
        <f t="shared" ref="F9:F28" si="0">D9-E9</f>
        <v>720000</v>
      </c>
    </row>
    <row r="10" spans="1:12" x14ac:dyDescent="0.25">
      <c r="A10" s="5" t="s">
        <v>7</v>
      </c>
      <c r="B10" s="6">
        <v>1</v>
      </c>
      <c r="C10" s="6">
        <v>10</v>
      </c>
      <c r="D10" s="6">
        <v>2500000</v>
      </c>
      <c r="E10" s="6">
        <v>2500000</v>
      </c>
      <c r="F10" s="7">
        <f t="shared" si="0"/>
        <v>0</v>
      </c>
    </row>
    <row r="11" spans="1:12" x14ac:dyDescent="0.25">
      <c r="A11" s="5" t="s">
        <v>42</v>
      </c>
      <c r="B11" s="6">
        <v>1</v>
      </c>
      <c r="C11" s="6">
        <v>9</v>
      </c>
      <c r="D11" s="6">
        <v>1800000</v>
      </c>
      <c r="E11" s="6">
        <v>1800000</v>
      </c>
      <c r="F11" s="7">
        <f t="shared" si="0"/>
        <v>0</v>
      </c>
    </row>
    <row r="12" spans="1:12" x14ac:dyDescent="0.25">
      <c r="A12" s="5" t="s">
        <v>18</v>
      </c>
      <c r="B12" s="6">
        <v>1</v>
      </c>
      <c r="C12" s="6">
        <v>9</v>
      </c>
      <c r="D12" s="6">
        <v>1600000</v>
      </c>
      <c r="E12" s="6">
        <v>1600000</v>
      </c>
      <c r="F12" s="7">
        <f t="shared" si="0"/>
        <v>0</v>
      </c>
    </row>
    <row r="13" spans="1:12" x14ac:dyDescent="0.25">
      <c r="A13" s="5" t="s">
        <v>0</v>
      </c>
      <c r="B13" s="6">
        <v>1</v>
      </c>
      <c r="C13" s="6">
        <v>9</v>
      </c>
      <c r="D13" s="6">
        <v>1000000</v>
      </c>
      <c r="E13" s="6">
        <v>700000</v>
      </c>
      <c r="F13" s="7">
        <f t="shared" si="0"/>
        <v>300000</v>
      </c>
    </row>
    <row r="14" spans="1:12" x14ac:dyDescent="0.25">
      <c r="A14" s="5" t="s">
        <v>1</v>
      </c>
      <c r="B14" s="6">
        <v>1</v>
      </c>
      <c r="C14" s="6">
        <v>10</v>
      </c>
      <c r="D14" s="6">
        <v>1000000</v>
      </c>
      <c r="E14" s="6">
        <v>900000</v>
      </c>
      <c r="F14" s="7">
        <f t="shared" si="0"/>
        <v>100000</v>
      </c>
    </row>
    <row r="15" spans="1:12" x14ac:dyDescent="0.25">
      <c r="A15" s="5" t="s">
        <v>17</v>
      </c>
      <c r="B15" s="6">
        <v>1</v>
      </c>
      <c r="C15" s="6">
        <v>10</v>
      </c>
      <c r="D15" s="6">
        <v>550000</v>
      </c>
      <c r="E15" s="6">
        <v>550000</v>
      </c>
      <c r="F15" s="7">
        <f t="shared" si="0"/>
        <v>0</v>
      </c>
    </row>
    <row r="16" spans="1:12" x14ac:dyDescent="0.25">
      <c r="A16" s="5" t="s">
        <v>2</v>
      </c>
      <c r="B16" s="6">
        <v>1</v>
      </c>
      <c r="C16" s="6">
        <v>10</v>
      </c>
      <c r="D16" s="6">
        <v>400000</v>
      </c>
      <c r="E16" s="6">
        <v>400000</v>
      </c>
      <c r="F16" s="7">
        <f t="shared" si="0"/>
        <v>0</v>
      </c>
    </row>
    <row r="17" spans="1:9" x14ac:dyDescent="0.25">
      <c r="A17" s="5" t="s">
        <v>4</v>
      </c>
      <c r="B17" s="6">
        <v>1</v>
      </c>
      <c r="C17" s="6">
        <v>9</v>
      </c>
      <c r="D17" s="6">
        <v>100000</v>
      </c>
      <c r="E17" s="6">
        <v>100000</v>
      </c>
      <c r="F17" s="7">
        <f t="shared" si="0"/>
        <v>0</v>
      </c>
      <c r="H17" s="11"/>
      <c r="I17" s="11"/>
    </row>
    <row r="18" spans="1:9" x14ac:dyDescent="0.25">
      <c r="A18" s="5" t="s">
        <v>3</v>
      </c>
      <c r="B18" s="6">
        <v>1</v>
      </c>
      <c r="C18" s="6">
        <v>10</v>
      </c>
      <c r="D18" s="6">
        <v>50000</v>
      </c>
      <c r="E18" s="6">
        <v>50000</v>
      </c>
      <c r="F18" s="7">
        <f t="shared" si="0"/>
        <v>0</v>
      </c>
      <c r="H18" s="28"/>
      <c r="I18" s="29"/>
    </row>
    <row r="19" spans="1:9" x14ac:dyDescent="0.25">
      <c r="A19" s="5" t="s">
        <v>57</v>
      </c>
      <c r="B19" s="6">
        <v>2</v>
      </c>
      <c r="C19" s="6">
        <v>7</v>
      </c>
      <c r="D19" s="6">
        <f>300000*4</f>
        <v>1200000</v>
      </c>
      <c r="E19" s="6">
        <v>800000</v>
      </c>
      <c r="F19" s="7">
        <f t="shared" si="0"/>
        <v>400000</v>
      </c>
      <c r="H19" s="11"/>
      <c r="I19" s="11"/>
    </row>
    <row r="20" spans="1:9" x14ac:dyDescent="0.25">
      <c r="A20" s="5" t="s">
        <v>9</v>
      </c>
      <c r="B20" s="6">
        <v>2</v>
      </c>
      <c r="C20" s="6">
        <v>9</v>
      </c>
      <c r="D20" s="6">
        <v>500000</v>
      </c>
      <c r="E20" s="6">
        <v>500000</v>
      </c>
      <c r="F20" s="7">
        <f t="shared" si="0"/>
        <v>0</v>
      </c>
      <c r="H20" s="11"/>
      <c r="I20" s="29"/>
    </row>
    <row r="21" spans="1:9" x14ac:dyDescent="0.25">
      <c r="A21" s="5" t="s">
        <v>6</v>
      </c>
      <c r="B21" s="6">
        <v>2</v>
      </c>
      <c r="C21" s="6">
        <v>7</v>
      </c>
      <c r="D21" s="6">
        <v>500000</v>
      </c>
      <c r="E21" s="6">
        <v>200000</v>
      </c>
      <c r="F21" s="7">
        <f t="shared" si="0"/>
        <v>300000</v>
      </c>
      <c r="H21" s="28"/>
      <c r="I21" s="29"/>
    </row>
    <row r="22" spans="1:9" x14ac:dyDescent="0.25">
      <c r="A22" s="5" t="s">
        <v>55</v>
      </c>
      <c r="B22" s="6">
        <v>2</v>
      </c>
      <c r="C22" s="6">
        <v>7</v>
      </c>
      <c r="D22" s="6">
        <f>(500000*4*3)/12</f>
        <v>500000</v>
      </c>
      <c r="E22" s="6">
        <f>(1400000*3)/12</f>
        <v>350000</v>
      </c>
      <c r="F22" s="7">
        <f t="shared" si="0"/>
        <v>150000</v>
      </c>
      <c r="H22" s="11"/>
      <c r="I22" s="11"/>
    </row>
    <row r="23" spans="1:9" x14ac:dyDescent="0.25">
      <c r="A23" s="5" t="s">
        <v>51</v>
      </c>
      <c r="B23" s="6">
        <v>2</v>
      </c>
      <c r="C23" s="6">
        <v>8</v>
      </c>
      <c r="D23" s="6">
        <f>25000*12</f>
        <v>300000</v>
      </c>
      <c r="E23" s="6">
        <v>200000</v>
      </c>
      <c r="F23" s="7">
        <f t="shared" si="0"/>
        <v>100000</v>
      </c>
    </row>
    <row r="24" spans="1:9" x14ac:dyDescent="0.25">
      <c r="A24" s="5" t="s">
        <v>54</v>
      </c>
      <c r="B24" s="6">
        <v>2</v>
      </c>
      <c r="C24" s="6">
        <v>7</v>
      </c>
      <c r="D24" s="6">
        <v>200000</v>
      </c>
      <c r="E24" s="6">
        <v>100000</v>
      </c>
      <c r="F24" s="7">
        <f t="shared" si="0"/>
        <v>100000</v>
      </c>
    </row>
    <row r="25" spans="1:9" x14ac:dyDescent="0.25">
      <c r="A25" s="5" t="s">
        <v>52</v>
      </c>
      <c r="B25" s="6">
        <v>2</v>
      </c>
      <c r="C25" s="6">
        <v>6</v>
      </c>
      <c r="D25" s="6">
        <v>200000</v>
      </c>
      <c r="E25" s="6">
        <v>40000</v>
      </c>
      <c r="F25" s="7">
        <f t="shared" si="0"/>
        <v>160000</v>
      </c>
    </row>
    <row r="26" spans="1:9" x14ac:dyDescent="0.25">
      <c r="A26" s="5" t="s">
        <v>8</v>
      </c>
      <c r="B26" s="6">
        <v>2</v>
      </c>
      <c r="C26" s="6">
        <v>6</v>
      </c>
      <c r="D26" s="6">
        <v>200000</v>
      </c>
      <c r="E26" s="6">
        <v>0</v>
      </c>
      <c r="F26" s="7">
        <f t="shared" si="0"/>
        <v>200000</v>
      </c>
    </row>
    <row r="27" spans="1:9" x14ac:dyDescent="0.25">
      <c r="A27" s="5" t="s">
        <v>56</v>
      </c>
      <c r="B27" s="6">
        <v>2</v>
      </c>
      <c r="C27" s="6">
        <v>7</v>
      </c>
      <c r="D27" s="6">
        <f>400000*0.25</f>
        <v>100000</v>
      </c>
      <c r="E27" s="6">
        <v>100000</v>
      </c>
      <c r="F27" s="7">
        <f t="shared" si="0"/>
        <v>0</v>
      </c>
    </row>
    <row r="28" spans="1:9" x14ac:dyDescent="0.25">
      <c r="A28" s="5" t="s">
        <v>53</v>
      </c>
      <c r="B28" s="6">
        <v>4</v>
      </c>
      <c r="C28" s="6">
        <v>4</v>
      </c>
      <c r="D28" s="6">
        <v>800000</v>
      </c>
      <c r="E28" s="6">
        <v>15000</v>
      </c>
      <c r="F28" s="7">
        <f t="shared" si="0"/>
        <v>785000</v>
      </c>
    </row>
    <row r="29" spans="1:9" x14ac:dyDescent="0.25">
      <c r="A29" s="5" t="s">
        <v>14</v>
      </c>
      <c r="B29" s="6">
        <v>4</v>
      </c>
      <c r="C29" s="6">
        <v>1</v>
      </c>
      <c r="D29" s="6">
        <v>600000</v>
      </c>
      <c r="E29" s="6">
        <v>0</v>
      </c>
      <c r="F29" s="7">
        <f>D29-E29</f>
        <v>600000</v>
      </c>
    </row>
    <row r="30" spans="1:9" x14ac:dyDescent="0.25">
      <c r="A30" s="5" t="s">
        <v>15</v>
      </c>
      <c r="B30" s="6">
        <v>4</v>
      </c>
      <c r="C30" s="6">
        <v>1</v>
      </c>
      <c r="D30" s="6">
        <v>400000</v>
      </c>
      <c r="E30" s="6">
        <v>0</v>
      </c>
      <c r="F30" s="7">
        <f>D30-E30</f>
        <v>400000</v>
      </c>
    </row>
    <row r="31" spans="1:9" x14ac:dyDescent="0.25">
      <c r="A31" s="27"/>
      <c r="B31" s="19"/>
      <c r="C31" s="19"/>
      <c r="D31" s="6"/>
      <c r="E31" s="6"/>
      <c r="F31" s="7"/>
    </row>
    <row r="32" spans="1:9" x14ac:dyDescent="0.25">
      <c r="A32" s="26" t="s">
        <v>48</v>
      </c>
      <c r="D32" s="6">
        <f>SUM(D9:D30)</f>
        <v>18100000</v>
      </c>
      <c r="E32" s="6">
        <f>SUM(E9:E30)</f>
        <v>13785000</v>
      </c>
      <c r="F32" s="12">
        <f>SUM(F9:F30)</f>
        <v>4315000</v>
      </c>
    </row>
    <row r="34" spans="1:4" x14ac:dyDescent="0.25">
      <c r="A34" s="14" t="s">
        <v>23</v>
      </c>
      <c r="B34" s="15" t="s">
        <v>24</v>
      </c>
      <c r="C34" s="15" t="s">
        <v>47</v>
      </c>
      <c r="D34" s="14" t="s">
        <v>46</v>
      </c>
    </row>
    <row r="35" spans="1:4" x14ac:dyDescent="0.25">
      <c r="A35" s="5" t="s">
        <v>43</v>
      </c>
      <c r="B35" s="6">
        <v>0</v>
      </c>
      <c r="C35" s="13">
        <f>B35/D32</f>
        <v>0</v>
      </c>
      <c r="D35" s="13">
        <v>0.1</v>
      </c>
    </row>
    <row r="36" spans="1:4" x14ac:dyDescent="0.25">
      <c r="A36" s="5" t="s">
        <v>44</v>
      </c>
      <c r="B36" s="6">
        <f>C5-E32</f>
        <v>10215000</v>
      </c>
      <c r="C36" s="13">
        <f>B36/D32</f>
        <v>0.56436464088397786</v>
      </c>
      <c r="D36" s="13">
        <v>0.1</v>
      </c>
    </row>
    <row r="37" spans="1:4" x14ac:dyDescent="0.25">
      <c r="A37" s="21" t="s">
        <v>45</v>
      </c>
      <c r="B37" s="6">
        <f>D9</f>
        <v>3600000</v>
      </c>
      <c r="C37" s="13">
        <f>B37/C5</f>
        <v>0.15</v>
      </c>
      <c r="D37" s="25">
        <v>0.35</v>
      </c>
    </row>
  </sheetData>
  <sortState ref="A9:L30">
    <sortCondition ref="B9:B30"/>
    <sortCondition descending="1" ref="D9:D3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8" sqref="F8"/>
    </sheetView>
  </sheetViews>
  <sheetFormatPr defaultRowHeight="15" x14ac:dyDescent="0.25"/>
  <cols>
    <col min="2" max="2" width="22.42578125" customWidth="1"/>
    <col min="3" max="3" width="16.5703125" customWidth="1"/>
    <col min="4" max="4" width="12.5703125" bestFit="1" customWidth="1"/>
    <col min="5" max="5" width="14.28515625" customWidth="1"/>
    <col min="6" max="6" width="15.28515625" customWidth="1"/>
    <col min="7" max="7" width="14.28515625" bestFit="1" customWidth="1"/>
  </cols>
  <sheetData>
    <row r="1" spans="1:7" x14ac:dyDescent="0.25">
      <c r="B1" s="31" t="s">
        <v>59</v>
      </c>
      <c r="C1" s="5" t="s">
        <v>67</v>
      </c>
      <c r="E1" t="s">
        <v>77</v>
      </c>
      <c r="F1" s="35">
        <f>((C8+D26)*C11)+(C8+D26)</f>
        <v>934800000</v>
      </c>
    </row>
    <row r="2" spans="1:7" x14ac:dyDescent="0.25">
      <c r="B2" s="31" t="s">
        <v>60</v>
      </c>
      <c r="C2" s="33">
        <v>28</v>
      </c>
      <c r="E2" s="44" t="s">
        <v>78</v>
      </c>
      <c r="F2" s="35">
        <f>G25</f>
        <v>1847688118.1637526</v>
      </c>
    </row>
    <row r="3" spans="1:7" x14ac:dyDescent="0.25">
      <c r="B3" s="31" t="s">
        <v>68</v>
      </c>
      <c r="C3" s="33" t="s">
        <v>69</v>
      </c>
      <c r="E3" t="s">
        <v>79</v>
      </c>
      <c r="F3" s="35">
        <f>F2-F1</f>
        <v>912888118.16375256</v>
      </c>
    </row>
    <row r="4" spans="1:7" x14ac:dyDescent="0.25">
      <c r="B4" s="31" t="s">
        <v>84</v>
      </c>
      <c r="C4" s="33" t="s">
        <v>85</v>
      </c>
    </row>
    <row r="5" spans="1:7" x14ac:dyDescent="0.25">
      <c r="B5" s="31" t="s">
        <v>62</v>
      </c>
      <c r="C5" s="33">
        <v>2028</v>
      </c>
      <c r="E5" s="35"/>
    </row>
    <row r="6" spans="1:7" x14ac:dyDescent="0.25">
      <c r="B6" s="31" t="s">
        <v>63</v>
      </c>
      <c r="C6" s="33">
        <v>2018</v>
      </c>
    </row>
    <row r="7" spans="1:7" x14ac:dyDescent="0.25">
      <c r="B7" s="31" t="s">
        <v>61</v>
      </c>
      <c r="C7" s="33">
        <f>C5-C6</f>
        <v>10</v>
      </c>
    </row>
    <row r="8" spans="1:7" x14ac:dyDescent="0.25">
      <c r="B8" s="31" t="s">
        <v>64</v>
      </c>
      <c r="C8" s="39">
        <v>100000000</v>
      </c>
      <c r="E8" s="35"/>
    </row>
    <row r="9" spans="1:7" x14ac:dyDescent="0.25">
      <c r="B9" s="31" t="s">
        <v>65</v>
      </c>
      <c r="C9" s="39">
        <v>6000000</v>
      </c>
    </row>
    <row r="10" spans="1:7" x14ac:dyDescent="0.25">
      <c r="B10" s="31" t="s">
        <v>66</v>
      </c>
      <c r="C10" s="33" t="s">
        <v>70</v>
      </c>
    </row>
    <row r="11" spans="1:7" x14ac:dyDescent="0.25">
      <c r="B11" s="32" t="s">
        <v>74</v>
      </c>
      <c r="C11" s="36">
        <v>0.14000000000000001</v>
      </c>
    </row>
    <row r="12" spans="1:7" x14ac:dyDescent="0.25">
      <c r="B12" s="32" t="s">
        <v>72</v>
      </c>
      <c r="C12" s="7">
        <v>1000000000</v>
      </c>
    </row>
    <row r="14" spans="1:7" x14ac:dyDescent="0.25">
      <c r="A14" s="34" t="s">
        <v>83</v>
      </c>
      <c r="B14" s="38" t="s">
        <v>71</v>
      </c>
      <c r="C14" s="34" t="s">
        <v>80</v>
      </c>
      <c r="D14" s="34" t="s">
        <v>73</v>
      </c>
      <c r="E14" s="34" t="s">
        <v>75</v>
      </c>
      <c r="F14" s="34" t="s">
        <v>76</v>
      </c>
      <c r="G14" s="34" t="s">
        <v>81</v>
      </c>
    </row>
    <row r="15" spans="1:7" s="43" customFormat="1" x14ac:dyDescent="0.25">
      <c r="A15" s="41"/>
      <c r="B15" s="42">
        <f>C6</f>
        <v>2018</v>
      </c>
      <c r="C15" s="45">
        <f>C8</f>
        <v>100000000</v>
      </c>
      <c r="D15" s="41"/>
      <c r="E15" s="46">
        <f>C11</f>
        <v>0.14000000000000001</v>
      </c>
      <c r="F15" s="45">
        <f>E15*C15</f>
        <v>14000000.000000002</v>
      </c>
      <c r="G15" s="45">
        <f>C15+D15+F15</f>
        <v>114000000</v>
      </c>
    </row>
    <row r="16" spans="1:7" x14ac:dyDescent="0.25">
      <c r="A16" s="5">
        <v>1</v>
      </c>
      <c r="B16" s="5">
        <f>B15+1</f>
        <v>2019</v>
      </c>
      <c r="C16" s="37">
        <f>G15</f>
        <v>114000000</v>
      </c>
      <c r="D16" s="7">
        <f>C9*12</f>
        <v>72000000</v>
      </c>
      <c r="E16" s="46">
        <f>E15</f>
        <v>0.14000000000000001</v>
      </c>
      <c r="F16" s="45">
        <f>E16*(C16+D16)</f>
        <v>26040000.000000004</v>
      </c>
      <c r="G16" s="45">
        <f>C16+D16+F16</f>
        <v>212040000</v>
      </c>
    </row>
    <row r="17" spans="1:10" x14ac:dyDescent="0.25">
      <c r="A17" s="5">
        <v>2</v>
      </c>
      <c r="B17" s="5">
        <f t="shared" ref="B17:B25" si="0">B16+1</f>
        <v>2020</v>
      </c>
      <c r="C17" s="37">
        <f>G16</f>
        <v>212040000</v>
      </c>
      <c r="D17" s="7">
        <f>D16</f>
        <v>72000000</v>
      </c>
      <c r="E17" s="46">
        <f t="shared" ref="E17:E25" si="1">E16</f>
        <v>0.14000000000000001</v>
      </c>
      <c r="F17" s="45">
        <f t="shared" ref="F17:F25" si="2">E17*C17</f>
        <v>29685600.000000004</v>
      </c>
      <c r="G17" s="45">
        <f t="shared" ref="G17:G25" si="3">C17+D17+F17</f>
        <v>313725600</v>
      </c>
    </row>
    <row r="18" spans="1:10" x14ac:dyDescent="0.25">
      <c r="A18" s="5">
        <v>3</v>
      </c>
      <c r="B18" s="5">
        <f t="shared" si="0"/>
        <v>2021</v>
      </c>
      <c r="C18" s="37">
        <f t="shared" ref="C18:C25" si="4">G17</f>
        <v>313725600</v>
      </c>
      <c r="D18" s="7">
        <f t="shared" ref="D18:D25" si="5">D17</f>
        <v>72000000</v>
      </c>
      <c r="E18" s="46">
        <f t="shared" si="1"/>
        <v>0.14000000000000001</v>
      </c>
      <c r="F18" s="45">
        <f t="shared" si="2"/>
        <v>43921584.000000007</v>
      </c>
      <c r="G18" s="45">
        <f t="shared" si="3"/>
        <v>429647184</v>
      </c>
    </row>
    <row r="19" spans="1:10" x14ac:dyDescent="0.25">
      <c r="A19" s="5">
        <v>4</v>
      </c>
      <c r="B19" s="5">
        <f t="shared" si="0"/>
        <v>2022</v>
      </c>
      <c r="C19" s="37">
        <f t="shared" si="4"/>
        <v>429647184</v>
      </c>
      <c r="D19" s="7">
        <f t="shared" si="5"/>
        <v>72000000</v>
      </c>
      <c r="E19" s="46">
        <f t="shared" si="1"/>
        <v>0.14000000000000001</v>
      </c>
      <c r="F19" s="45">
        <f t="shared" si="2"/>
        <v>60150605.760000005</v>
      </c>
      <c r="G19" s="45">
        <f t="shared" si="3"/>
        <v>561797789.75999999</v>
      </c>
      <c r="J19">
        <f>72/12</f>
        <v>6</v>
      </c>
    </row>
    <row r="20" spans="1:10" x14ac:dyDescent="0.25">
      <c r="A20" s="5">
        <v>5</v>
      </c>
      <c r="B20" s="5">
        <f t="shared" si="0"/>
        <v>2023</v>
      </c>
      <c r="C20" s="37">
        <f t="shared" si="4"/>
        <v>561797789.75999999</v>
      </c>
      <c r="D20" s="7">
        <f t="shared" si="5"/>
        <v>72000000</v>
      </c>
      <c r="E20" s="46">
        <f t="shared" si="1"/>
        <v>0.14000000000000001</v>
      </c>
      <c r="F20" s="45">
        <f t="shared" si="2"/>
        <v>78651690.566400006</v>
      </c>
      <c r="G20" s="45">
        <f t="shared" si="3"/>
        <v>712449480.32640004</v>
      </c>
    </row>
    <row r="21" spans="1:10" x14ac:dyDescent="0.25">
      <c r="A21" s="5">
        <v>6</v>
      </c>
      <c r="B21" s="5">
        <f t="shared" si="0"/>
        <v>2024</v>
      </c>
      <c r="C21" s="37">
        <f t="shared" si="4"/>
        <v>712449480.32640004</v>
      </c>
      <c r="D21" s="7">
        <f t="shared" si="5"/>
        <v>72000000</v>
      </c>
      <c r="E21" s="46">
        <f t="shared" si="1"/>
        <v>0.14000000000000001</v>
      </c>
      <c r="F21" s="45">
        <f t="shared" si="2"/>
        <v>99742927.245696008</v>
      </c>
      <c r="G21" s="45">
        <f t="shared" si="3"/>
        <v>884192407.57209611</v>
      </c>
    </row>
    <row r="22" spans="1:10" x14ac:dyDescent="0.25">
      <c r="A22" s="5">
        <v>7</v>
      </c>
      <c r="B22" s="5">
        <f t="shared" si="0"/>
        <v>2025</v>
      </c>
      <c r="C22" s="37">
        <f t="shared" si="4"/>
        <v>884192407.57209611</v>
      </c>
      <c r="D22" s="7">
        <f t="shared" si="5"/>
        <v>72000000</v>
      </c>
      <c r="E22" s="46">
        <f t="shared" si="1"/>
        <v>0.14000000000000001</v>
      </c>
      <c r="F22" s="45">
        <f t="shared" si="2"/>
        <v>123786937.06009346</v>
      </c>
      <c r="G22" s="45">
        <f t="shared" si="3"/>
        <v>1079979344.6321895</v>
      </c>
    </row>
    <row r="23" spans="1:10" x14ac:dyDescent="0.25">
      <c r="A23" s="5">
        <v>8</v>
      </c>
      <c r="B23" s="5">
        <f t="shared" si="0"/>
        <v>2026</v>
      </c>
      <c r="C23" s="37">
        <f t="shared" si="4"/>
        <v>1079979344.6321895</v>
      </c>
      <c r="D23" s="7">
        <f t="shared" si="5"/>
        <v>72000000</v>
      </c>
      <c r="E23" s="46">
        <f t="shared" si="1"/>
        <v>0.14000000000000001</v>
      </c>
      <c r="F23" s="45">
        <f t="shared" si="2"/>
        <v>151197108.24850655</v>
      </c>
      <c r="G23" s="45">
        <f t="shared" si="3"/>
        <v>1303176452.8806961</v>
      </c>
    </row>
    <row r="24" spans="1:10" x14ac:dyDescent="0.25">
      <c r="A24" s="5">
        <v>9</v>
      </c>
      <c r="B24" s="5">
        <f t="shared" si="0"/>
        <v>2027</v>
      </c>
      <c r="C24" s="37">
        <f t="shared" si="4"/>
        <v>1303176452.8806961</v>
      </c>
      <c r="D24" s="7">
        <f t="shared" si="5"/>
        <v>72000000</v>
      </c>
      <c r="E24" s="46">
        <f t="shared" si="1"/>
        <v>0.14000000000000001</v>
      </c>
      <c r="F24" s="45">
        <f t="shared" si="2"/>
        <v>182444703.40329745</v>
      </c>
      <c r="G24" s="45">
        <f t="shared" si="3"/>
        <v>1557621156.2839935</v>
      </c>
    </row>
    <row r="25" spans="1:10" x14ac:dyDescent="0.25">
      <c r="A25" s="5">
        <v>10</v>
      </c>
      <c r="B25" s="5">
        <f t="shared" si="0"/>
        <v>2028</v>
      </c>
      <c r="C25" s="37">
        <f t="shared" si="4"/>
        <v>1557621156.2839935</v>
      </c>
      <c r="D25" s="7">
        <f t="shared" si="5"/>
        <v>72000000</v>
      </c>
      <c r="E25" s="46">
        <f t="shared" si="1"/>
        <v>0.14000000000000001</v>
      </c>
      <c r="F25" s="45">
        <f t="shared" si="2"/>
        <v>218066961.8797591</v>
      </c>
      <c r="G25" s="45">
        <f t="shared" si="3"/>
        <v>1847688118.1637526</v>
      </c>
    </row>
    <row r="26" spans="1:10" x14ac:dyDescent="0.25">
      <c r="A26" s="5"/>
      <c r="B26" s="5"/>
      <c r="C26" s="37"/>
      <c r="D26" s="7">
        <f>SUM(D16:D25)</f>
        <v>720000000</v>
      </c>
      <c r="E26" s="5"/>
      <c r="F26" s="7"/>
      <c r="G26" s="37"/>
    </row>
    <row r="27" spans="1:10" x14ac:dyDescent="0.25">
      <c r="C27" s="35"/>
      <c r="D27" s="3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E8" sqref="E8"/>
    </sheetView>
  </sheetViews>
  <sheetFormatPr defaultRowHeight="15" x14ac:dyDescent="0.25"/>
  <cols>
    <col min="2" max="2" width="22.42578125" customWidth="1"/>
    <col min="3" max="3" width="16.5703125" customWidth="1"/>
    <col min="4" max="4" width="12.5703125" bestFit="1" customWidth="1"/>
    <col min="5" max="5" width="14.28515625" customWidth="1"/>
    <col min="6" max="6" width="15.28515625" customWidth="1"/>
    <col min="7" max="7" width="14.28515625" bestFit="1" customWidth="1"/>
  </cols>
  <sheetData>
    <row r="1" spans="1:7" x14ac:dyDescent="0.25">
      <c r="B1" s="31" t="s">
        <v>59</v>
      </c>
      <c r="C1" s="5" t="s">
        <v>67</v>
      </c>
      <c r="F1" s="35"/>
    </row>
    <row r="2" spans="1:7" x14ac:dyDescent="0.25">
      <c r="B2" s="31" t="s">
        <v>60</v>
      </c>
      <c r="C2" s="33">
        <v>28</v>
      </c>
      <c r="E2" s="44"/>
      <c r="F2" s="35"/>
    </row>
    <row r="3" spans="1:7" x14ac:dyDescent="0.25">
      <c r="B3" s="31" t="s">
        <v>68</v>
      </c>
      <c r="C3" s="33" t="s">
        <v>69</v>
      </c>
      <c r="F3" s="35"/>
    </row>
    <row r="4" spans="1:7" x14ac:dyDescent="0.25">
      <c r="B4" s="31" t="s">
        <v>84</v>
      </c>
      <c r="C4" s="33" t="s">
        <v>85</v>
      </c>
    </row>
    <row r="5" spans="1:7" x14ac:dyDescent="0.25">
      <c r="B5" s="31" t="s">
        <v>62</v>
      </c>
      <c r="C5" s="33">
        <v>2028</v>
      </c>
      <c r="E5" s="35"/>
    </row>
    <row r="6" spans="1:7" x14ac:dyDescent="0.25">
      <c r="B6" s="31" t="s">
        <v>63</v>
      </c>
      <c r="C6" s="33">
        <v>2018</v>
      </c>
    </row>
    <row r="7" spans="1:7" x14ac:dyDescent="0.25">
      <c r="B7" s="31" t="s">
        <v>61</v>
      </c>
      <c r="C7" s="33">
        <f>C5-C6</f>
        <v>10</v>
      </c>
    </row>
    <row r="8" spans="1:7" x14ac:dyDescent="0.25">
      <c r="B8" s="31" t="s">
        <v>64</v>
      </c>
      <c r="C8" s="39">
        <v>100000000</v>
      </c>
      <c r="E8" s="35"/>
    </row>
    <row r="9" spans="1:7" x14ac:dyDescent="0.25">
      <c r="B9" s="31" t="s">
        <v>65</v>
      </c>
      <c r="C9" s="39"/>
    </row>
    <row r="10" spans="1:7" x14ac:dyDescent="0.25">
      <c r="B10" s="31" t="s">
        <v>66</v>
      </c>
      <c r="C10" s="33" t="s">
        <v>70</v>
      </c>
    </row>
    <row r="11" spans="1:7" x14ac:dyDescent="0.25">
      <c r="B11" s="32" t="s">
        <v>74</v>
      </c>
      <c r="C11" s="36">
        <v>0.14399999999999999</v>
      </c>
    </row>
    <row r="12" spans="1:7" x14ac:dyDescent="0.25">
      <c r="B12" s="32" t="s">
        <v>72</v>
      </c>
      <c r="C12" s="7">
        <v>1000000000</v>
      </c>
    </row>
    <row r="14" spans="1:7" x14ac:dyDescent="0.25">
      <c r="A14" s="34" t="s">
        <v>83</v>
      </c>
      <c r="B14" s="38" t="s">
        <v>71</v>
      </c>
      <c r="C14" s="34" t="s">
        <v>80</v>
      </c>
      <c r="D14" s="34" t="s">
        <v>73</v>
      </c>
      <c r="E14" s="34" t="s">
        <v>75</v>
      </c>
      <c r="F14" s="34" t="s">
        <v>76</v>
      </c>
      <c r="G14" s="34" t="s">
        <v>81</v>
      </c>
    </row>
    <row r="15" spans="1:7" s="43" customFormat="1" x14ac:dyDescent="0.25">
      <c r="A15" s="41">
        <v>1</v>
      </c>
      <c r="B15" s="42"/>
      <c r="C15" s="45">
        <f>C8</f>
        <v>100000000</v>
      </c>
      <c r="D15" s="41"/>
      <c r="E15" s="46">
        <f>C11</f>
        <v>0.14399999999999999</v>
      </c>
      <c r="F15" s="45">
        <f>E15*C15</f>
        <v>14399999.999999998</v>
      </c>
      <c r="G15" s="45">
        <f>C15+D15+F15</f>
        <v>114400000</v>
      </c>
    </row>
    <row r="16" spans="1:7" x14ac:dyDescent="0.25">
      <c r="A16" s="5">
        <v>2</v>
      </c>
      <c r="B16" s="5"/>
      <c r="C16" s="37">
        <f>G15</f>
        <v>114400000</v>
      </c>
      <c r="D16" s="7">
        <f>C9*12</f>
        <v>0</v>
      </c>
      <c r="E16" s="46">
        <f>E15</f>
        <v>0.14399999999999999</v>
      </c>
      <c r="F16" s="45">
        <f>E16*(C16+D16)</f>
        <v>16473599.999999998</v>
      </c>
      <c r="G16" s="45">
        <f>C16+D16+F16</f>
        <v>130873600</v>
      </c>
    </row>
    <row r="17" spans="1:10" x14ac:dyDescent="0.25">
      <c r="A17" s="41">
        <v>3</v>
      </c>
      <c r="B17" s="5"/>
      <c r="C17" s="37">
        <f>G16</f>
        <v>130873600</v>
      </c>
      <c r="D17" s="7">
        <f>D16</f>
        <v>0</v>
      </c>
      <c r="E17" s="46">
        <f t="shared" ref="E17:E24" si="0">E16</f>
        <v>0.14399999999999999</v>
      </c>
      <c r="F17" s="45">
        <f t="shared" ref="F17:F24" si="1">E17*C17</f>
        <v>18845798.399999999</v>
      </c>
      <c r="G17" s="45">
        <f t="shared" ref="G17:G24" si="2">C17+D17+F17</f>
        <v>149719398.40000001</v>
      </c>
    </row>
    <row r="18" spans="1:10" x14ac:dyDescent="0.25">
      <c r="A18" s="5">
        <v>4</v>
      </c>
      <c r="B18" s="5"/>
      <c r="C18" s="37">
        <f t="shared" ref="C18:C24" si="3">G17</f>
        <v>149719398.40000001</v>
      </c>
      <c r="D18" s="7">
        <f t="shared" ref="D18:D24" si="4">D17</f>
        <v>0</v>
      </c>
      <c r="E18" s="46">
        <f t="shared" si="0"/>
        <v>0.14399999999999999</v>
      </c>
      <c r="F18" s="45">
        <f t="shared" si="1"/>
        <v>21559593.369599998</v>
      </c>
      <c r="G18" s="45">
        <f t="shared" si="2"/>
        <v>171278991.7696</v>
      </c>
    </row>
    <row r="19" spans="1:10" x14ac:dyDescent="0.25">
      <c r="A19" s="41">
        <v>5</v>
      </c>
      <c r="B19" s="5"/>
      <c r="C19" s="37">
        <f t="shared" si="3"/>
        <v>171278991.7696</v>
      </c>
      <c r="D19" s="7">
        <f t="shared" si="4"/>
        <v>0</v>
      </c>
      <c r="E19" s="46">
        <f t="shared" si="0"/>
        <v>0.14399999999999999</v>
      </c>
      <c r="F19" s="45">
        <f t="shared" si="1"/>
        <v>24664174.814822398</v>
      </c>
      <c r="G19" s="45">
        <f t="shared" si="2"/>
        <v>195943166.58442241</v>
      </c>
      <c r="J19">
        <f>72/12</f>
        <v>6</v>
      </c>
    </row>
    <row r="20" spans="1:10" x14ac:dyDescent="0.25">
      <c r="A20" s="5">
        <v>6</v>
      </c>
      <c r="B20" s="5"/>
      <c r="C20" s="37">
        <f t="shared" si="3"/>
        <v>195943166.58442241</v>
      </c>
      <c r="D20" s="7">
        <f t="shared" si="4"/>
        <v>0</v>
      </c>
      <c r="E20" s="46">
        <f t="shared" si="0"/>
        <v>0.14399999999999999</v>
      </c>
      <c r="F20" s="45">
        <f t="shared" si="1"/>
        <v>28215815.988156825</v>
      </c>
      <c r="G20" s="45">
        <f t="shared" si="2"/>
        <v>224158982.57257923</v>
      </c>
    </row>
    <row r="21" spans="1:10" x14ac:dyDescent="0.25">
      <c r="A21" s="41">
        <v>7</v>
      </c>
      <c r="B21" s="5"/>
      <c r="C21" s="37">
        <f t="shared" si="3"/>
        <v>224158982.57257923</v>
      </c>
      <c r="D21" s="7">
        <f t="shared" si="4"/>
        <v>0</v>
      </c>
      <c r="E21" s="46">
        <f t="shared" si="0"/>
        <v>0.14399999999999999</v>
      </c>
      <c r="F21" s="45">
        <f t="shared" si="1"/>
        <v>32278893.490451407</v>
      </c>
      <c r="G21" s="45">
        <f t="shared" si="2"/>
        <v>256437876.06303063</v>
      </c>
    </row>
    <row r="22" spans="1:10" x14ac:dyDescent="0.25">
      <c r="A22" s="5">
        <v>8</v>
      </c>
      <c r="B22" s="5"/>
      <c r="C22" s="37">
        <f t="shared" si="3"/>
        <v>256437876.06303063</v>
      </c>
      <c r="D22" s="7">
        <f t="shared" si="4"/>
        <v>0</v>
      </c>
      <c r="E22" s="46">
        <f t="shared" si="0"/>
        <v>0.14399999999999999</v>
      </c>
      <c r="F22" s="45">
        <f t="shared" si="1"/>
        <v>36927054.15307641</v>
      </c>
      <c r="G22" s="45">
        <f t="shared" si="2"/>
        <v>293364930.21610701</v>
      </c>
    </row>
    <row r="23" spans="1:10" x14ac:dyDescent="0.25">
      <c r="A23" s="41">
        <v>9</v>
      </c>
      <c r="B23" s="5"/>
      <c r="C23" s="37">
        <f t="shared" si="3"/>
        <v>293364930.21610701</v>
      </c>
      <c r="D23" s="7">
        <f t="shared" si="4"/>
        <v>0</v>
      </c>
      <c r="E23" s="46">
        <f t="shared" si="0"/>
        <v>0.14399999999999999</v>
      </c>
      <c r="F23" s="45">
        <f t="shared" si="1"/>
        <v>42244549.951119408</v>
      </c>
      <c r="G23" s="45">
        <f t="shared" si="2"/>
        <v>335609480.16722643</v>
      </c>
    </row>
    <row r="24" spans="1:10" x14ac:dyDescent="0.25">
      <c r="A24" s="5">
        <v>10</v>
      </c>
      <c r="B24" s="5"/>
      <c r="C24" s="37">
        <f t="shared" si="3"/>
        <v>335609480.16722643</v>
      </c>
      <c r="D24" s="7">
        <f t="shared" si="4"/>
        <v>0</v>
      </c>
      <c r="E24" s="46">
        <f t="shared" si="0"/>
        <v>0.14399999999999999</v>
      </c>
      <c r="F24" s="45">
        <f t="shared" si="1"/>
        <v>48327765.144080602</v>
      </c>
      <c r="G24" s="45">
        <f t="shared" si="2"/>
        <v>383937245.31130701</v>
      </c>
    </row>
    <row r="25" spans="1:10" x14ac:dyDescent="0.25">
      <c r="A25" s="5"/>
      <c r="B25" s="5"/>
      <c r="C25" s="37"/>
      <c r="D25" s="7">
        <f>SUM(D16:D24)</f>
        <v>0</v>
      </c>
      <c r="E25" s="5"/>
      <c r="F25" s="7"/>
      <c r="G25" s="37"/>
    </row>
    <row r="26" spans="1:10" x14ac:dyDescent="0.25">
      <c r="C26" s="35"/>
      <c r="D26" s="35"/>
    </row>
    <row r="28" spans="1:10" ht="31.5" x14ac:dyDescent="0.5">
      <c r="B28" s="47" t="s">
        <v>86</v>
      </c>
    </row>
    <row r="30" spans="1:10" ht="115.5" customHeight="1" x14ac:dyDescent="0.25">
      <c r="B30" s="48" t="s">
        <v>93</v>
      </c>
      <c r="C30" s="48"/>
      <c r="D30" s="48"/>
      <c r="E30" s="48"/>
      <c r="F30" s="48"/>
      <c r="G30" s="48"/>
    </row>
    <row r="36" spans="2:4" x14ac:dyDescent="0.25">
      <c r="B36" s="30" t="s">
        <v>87</v>
      </c>
    </row>
    <row r="38" spans="2:4" x14ac:dyDescent="0.25">
      <c r="B38" t="s">
        <v>88</v>
      </c>
    </row>
    <row r="39" spans="2:4" x14ac:dyDescent="0.25">
      <c r="B39" t="s">
        <v>89</v>
      </c>
    </row>
    <row r="40" spans="2:4" x14ac:dyDescent="0.25">
      <c r="B40" t="s">
        <v>90</v>
      </c>
    </row>
    <row r="43" spans="2:4" x14ac:dyDescent="0.25">
      <c r="B43" s="30" t="s">
        <v>91</v>
      </c>
    </row>
    <row r="44" spans="2:4" x14ac:dyDescent="0.25">
      <c r="B44" t="s">
        <v>92</v>
      </c>
    </row>
    <row r="45" spans="2:4" x14ac:dyDescent="0.25">
      <c r="C45" t="s">
        <v>95</v>
      </c>
    </row>
    <row r="46" spans="2:4" x14ac:dyDescent="0.25">
      <c r="B46" t="s">
        <v>94</v>
      </c>
      <c r="C46">
        <f>72/12</f>
        <v>6</v>
      </c>
      <c r="D46" t="s">
        <v>71</v>
      </c>
    </row>
    <row r="48" spans="2:4" x14ac:dyDescent="0.25">
      <c r="B48" s="30" t="s">
        <v>91</v>
      </c>
    </row>
    <row r="49" spans="2:3" x14ac:dyDescent="0.25">
      <c r="B49" t="s">
        <v>97</v>
      </c>
    </row>
    <row r="50" spans="2:3" x14ac:dyDescent="0.25">
      <c r="C50" t="s">
        <v>95</v>
      </c>
    </row>
    <row r="51" spans="2:3" x14ac:dyDescent="0.25">
      <c r="B51" t="s">
        <v>96</v>
      </c>
    </row>
    <row r="53" spans="2:3" x14ac:dyDescent="0.25">
      <c r="B53" s="30" t="s">
        <v>91</v>
      </c>
    </row>
    <row r="54" spans="2:3" x14ac:dyDescent="0.25">
      <c r="B54" t="s">
        <v>98</v>
      </c>
    </row>
    <row r="55" spans="2:3" x14ac:dyDescent="0.25">
      <c r="C55" t="s">
        <v>95</v>
      </c>
    </row>
    <row r="56" spans="2:3" x14ac:dyDescent="0.25">
      <c r="B56" t="s">
        <v>99</v>
      </c>
      <c r="C56">
        <f>72/5</f>
        <v>14.4</v>
      </c>
    </row>
  </sheetData>
  <mergeCells count="1">
    <mergeCell ref="B30:G3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3" workbookViewId="0">
      <selection activeCell="H14" sqref="H14"/>
    </sheetView>
  </sheetViews>
  <sheetFormatPr defaultRowHeight="15" x14ac:dyDescent="0.25"/>
  <cols>
    <col min="1" max="1" width="31.5703125" customWidth="1"/>
    <col min="2" max="2" width="15" style="1" customWidth="1"/>
    <col min="3" max="3" width="16.140625" style="1" bestFit="1" customWidth="1"/>
    <col min="4" max="5" width="11.5703125" bestFit="1" customWidth="1"/>
    <col min="6" max="6" width="10.5703125" bestFit="1" customWidth="1"/>
    <col min="8" max="8" width="30.5703125" customWidth="1"/>
    <col min="11" max="11" width="17.28515625" bestFit="1" customWidth="1"/>
    <col min="12" max="12" width="8.140625" customWidth="1"/>
  </cols>
  <sheetData>
    <row r="1" spans="1:12" x14ac:dyDescent="0.25">
      <c r="A1" s="16" t="s">
        <v>19</v>
      </c>
      <c r="B1" s="17"/>
      <c r="C1" s="17"/>
      <c r="H1" s="24" t="s">
        <v>29</v>
      </c>
      <c r="I1" s="14" t="s">
        <v>28</v>
      </c>
      <c r="K1" s="24" t="s">
        <v>35</v>
      </c>
      <c r="L1" s="14" t="s">
        <v>27</v>
      </c>
    </row>
    <row r="2" spans="1:12" x14ac:dyDescent="0.25">
      <c r="A2" s="5" t="s">
        <v>20</v>
      </c>
      <c r="B2" s="6"/>
      <c r="C2" s="6">
        <v>15000000</v>
      </c>
      <c r="H2" s="5" t="s">
        <v>30</v>
      </c>
      <c r="I2" s="5">
        <v>1</v>
      </c>
      <c r="K2" s="5" t="s">
        <v>34</v>
      </c>
      <c r="L2" s="5">
        <v>10</v>
      </c>
    </row>
    <row r="3" spans="1:12" x14ac:dyDescent="0.25">
      <c r="A3" s="5" t="s">
        <v>21</v>
      </c>
      <c r="B3" s="6"/>
      <c r="C3" s="6">
        <v>10000000</v>
      </c>
      <c r="H3" s="5" t="s">
        <v>31</v>
      </c>
      <c r="I3" s="5">
        <v>2</v>
      </c>
      <c r="K3" s="5" t="s">
        <v>36</v>
      </c>
      <c r="L3" s="22" t="s">
        <v>38</v>
      </c>
    </row>
    <row r="4" spans="1:12" x14ac:dyDescent="0.25">
      <c r="A4" s="5"/>
      <c r="B4" s="6"/>
      <c r="C4" s="10">
        <f>SUM(C2:C3)</f>
        <v>25000000</v>
      </c>
      <c r="H4" s="21" t="s">
        <v>32</v>
      </c>
      <c r="I4" s="5">
        <v>3</v>
      </c>
      <c r="K4" s="5" t="s">
        <v>37</v>
      </c>
      <c r="L4" s="23" t="s">
        <v>39</v>
      </c>
    </row>
    <row r="5" spans="1:12" x14ac:dyDescent="0.25">
      <c r="A5" s="11"/>
      <c r="B5" s="19"/>
      <c r="C5" s="20"/>
      <c r="H5" s="21" t="s">
        <v>33</v>
      </c>
      <c r="I5" s="5">
        <v>4</v>
      </c>
    </row>
    <row r="7" spans="1:12" x14ac:dyDescent="0.25">
      <c r="A7" s="16" t="s">
        <v>22</v>
      </c>
      <c r="B7" s="17"/>
      <c r="C7" s="17"/>
      <c r="D7" s="17"/>
      <c r="E7" s="17"/>
      <c r="F7" s="18"/>
    </row>
    <row r="8" spans="1:12" x14ac:dyDescent="0.25">
      <c r="A8" s="2" t="s">
        <v>25</v>
      </c>
      <c r="B8" s="4" t="s">
        <v>28</v>
      </c>
      <c r="C8" s="4" t="s">
        <v>27</v>
      </c>
      <c r="D8" s="4" t="s">
        <v>41</v>
      </c>
      <c r="E8" s="4" t="s">
        <v>40</v>
      </c>
      <c r="F8" s="3" t="s">
        <v>26</v>
      </c>
    </row>
    <row r="9" spans="1:12" x14ac:dyDescent="0.25">
      <c r="A9" s="5" t="s">
        <v>7</v>
      </c>
      <c r="B9" s="6"/>
      <c r="C9" s="6"/>
      <c r="D9" s="6">
        <v>2500000</v>
      </c>
      <c r="E9" s="6">
        <v>2500000</v>
      </c>
      <c r="F9" s="7">
        <f>D9-E9</f>
        <v>0</v>
      </c>
    </row>
    <row r="10" spans="1:12" x14ac:dyDescent="0.25">
      <c r="A10" s="5" t="s">
        <v>18</v>
      </c>
      <c r="B10" s="6"/>
      <c r="C10" s="6"/>
      <c r="D10" s="6">
        <v>1500000</v>
      </c>
      <c r="E10" s="6">
        <v>1500000</v>
      </c>
      <c r="F10" s="7">
        <f>D10-E10</f>
        <v>0</v>
      </c>
    </row>
    <row r="11" spans="1:12" x14ac:dyDescent="0.25">
      <c r="A11" s="5" t="s">
        <v>17</v>
      </c>
      <c r="B11" s="6"/>
      <c r="C11" s="6"/>
      <c r="D11" s="6">
        <v>1700000</v>
      </c>
      <c r="E11" s="6">
        <v>1700000</v>
      </c>
      <c r="F11" s="7">
        <f t="shared" ref="F11:F31" si="0">D11-E11</f>
        <v>0</v>
      </c>
    </row>
    <row r="12" spans="1:12" x14ac:dyDescent="0.25">
      <c r="A12" s="5" t="s">
        <v>9</v>
      </c>
      <c r="B12" s="6"/>
      <c r="C12" s="6"/>
      <c r="D12" s="6">
        <v>1000000</v>
      </c>
      <c r="E12" s="6">
        <v>1000000</v>
      </c>
      <c r="F12" s="7">
        <f t="shared" si="0"/>
        <v>0</v>
      </c>
    </row>
    <row r="13" spans="1:12" x14ac:dyDescent="0.25">
      <c r="A13" s="5" t="s">
        <v>0</v>
      </c>
      <c r="B13" s="6"/>
      <c r="C13" s="6"/>
      <c r="D13" s="6">
        <v>1000000</v>
      </c>
      <c r="E13" s="6">
        <v>1000000</v>
      </c>
      <c r="F13" s="7">
        <f t="shared" si="0"/>
        <v>0</v>
      </c>
    </row>
    <row r="14" spans="1:12" x14ac:dyDescent="0.25">
      <c r="A14" s="5" t="s">
        <v>1</v>
      </c>
      <c r="B14" s="6"/>
      <c r="C14" s="6"/>
      <c r="D14" s="6">
        <v>900000</v>
      </c>
      <c r="E14" s="6">
        <v>900000</v>
      </c>
      <c r="F14" s="7">
        <f t="shared" si="0"/>
        <v>0</v>
      </c>
    </row>
    <row r="15" spans="1:12" x14ac:dyDescent="0.25">
      <c r="A15" s="8" t="s">
        <v>16</v>
      </c>
      <c r="B15" s="6"/>
      <c r="C15" s="6"/>
      <c r="D15" s="9">
        <v>4300000</v>
      </c>
      <c r="E15" s="6">
        <v>4300000</v>
      </c>
      <c r="F15" s="7">
        <f t="shared" si="0"/>
        <v>0</v>
      </c>
    </row>
    <row r="16" spans="1:12" x14ac:dyDescent="0.25">
      <c r="A16" s="5" t="s">
        <v>2</v>
      </c>
      <c r="B16" s="6"/>
      <c r="C16" s="6"/>
      <c r="D16" s="6">
        <v>300000</v>
      </c>
      <c r="E16" s="6">
        <v>300000</v>
      </c>
      <c r="F16" s="7">
        <f t="shared" si="0"/>
        <v>0</v>
      </c>
    </row>
    <row r="17" spans="1:6" x14ac:dyDescent="0.25">
      <c r="A17" s="5" t="s">
        <v>3</v>
      </c>
      <c r="B17" s="6"/>
      <c r="C17" s="6"/>
      <c r="D17" s="6">
        <v>50000</v>
      </c>
      <c r="E17" s="6">
        <v>50000</v>
      </c>
      <c r="F17" s="7">
        <f t="shared" si="0"/>
        <v>0</v>
      </c>
    </row>
    <row r="18" spans="1:6" x14ac:dyDescent="0.25">
      <c r="A18" s="5" t="s">
        <v>4</v>
      </c>
      <c r="B18" s="6"/>
      <c r="C18" s="6"/>
      <c r="D18" s="6">
        <v>100000</v>
      </c>
      <c r="E18" s="6">
        <v>100000</v>
      </c>
      <c r="F18" s="7">
        <f t="shared" si="0"/>
        <v>0</v>
      </c>
    </row>
    <row r="19" spans="1:6" x14ac:dyDescent="0.25">
      <c r="A19" s="5" t="s">
        <v>49</v>
      </c>
      <c r="B19" s="6"/>
      <c r="C19" s="6"/>
      <c r="D19" s="6">
        <f>14000*3*4*30</f>
        <v>5040000</v>
      </c>
      <c r="E19" s="6">
        <v>3600000</v>
      </c>
      <c r="F19" s="7">
        <f t="shared" si="0"/>
        <v>1440000</v>
      </c>
    </row>
    <row r="20" spans="1:6" x14ac:dyDescent="0.25">
      <c r="A20" s="5" t="s">
        <v>50</v>
      </c>
      <c r="B20" s="6"/>
      <c r="C20" s="6"/>
      <c r="D20" s="6">
        <v>120000</v>
      </c>
      <c r="E20" s="6">
        <v>20000</v>
      </c>
      <c r="F20" s="7">
        <f t="shared" si="0"/>
        <v>100000</v>
      </c>
    </row>
    <row r="21" spans="1:6" x14ac:dyDescent="0.25">
      <c r="A21" s="5" t="s">
        <v>10</v>
      </c>
      <c r="B21" s="6"/>
      <c r="C21" s="6"/>
      <c r="D21" s="6">
        <f>400000*4</f>
        <v>1600000</v>
      </c>
      <c r="E21" s="6">
        <v>400000</v>
      </c>
      <c r="F21" s="7">
        <f t="shared" si="0"/>
        <v>1200000</v>
      </c>
    </row>
    <row r="22" spans="1:6" x14ac:dyDescent="0.25">
      <c r="A22" s="5" t="s">
        <v>42</v>
      </c>
      <c r="B22" s="6"/>
      <c r="C22" s="6"/>
      <c r="D22" s="6">
        <v>2000000</v>
      </c>
      <c r="E22" s="6">
        <v>2000000</v>
      </c>
      <c r="F22" s="7">
        <f t="shared" si="0"/>
        <v>0</v>
      </c>
    </row>
    <row r="23" spans="1:6" x14ac:dyDescent="0.25">
      <c r="A23" s="5" t="s">
        <v>8</v>
      </c>
      <c r="B23" s="6"/>
      <c r="C23" s="6"/>
      <c r="D23" s="6">
        <v>100000</v>
      </c>
      <c r="E23" s="6">
        <v>0</v>
      </c>
      <c r="F23" s="7">
        <f t="shared" si="0"/>
        <v>100000</v>
      </c>
    </row>
    <row r="24" spans="1:6" x14ac:dyDescent="0.25">
      <c r="A24" s="5" t="s">
        <v>5</v>
      </c>
      <c r="B24" s="6"/>
      <c r="C24" s="6"/>
      <c r="D24" s="6">
        <v>200000</v>
      </c>
      <c r="E24" s="6">
        <v>100000</v>
      </c>
      <c r="F24" s="7">
        <f t="shared" si="0"/>
        <v>100000</v>
      </c>
    </row>
    <row r="25" spans="1:6" x14ac:dyDescent="0.25">
      <c r="A25" s="5" t="s">
        <v>6</v>
      </c>
      <c r="B25" s="6"/>
      <c r="C25" s="6"/>
      <c r="D25" s="6">
        <v>500000</v>
      </c>
      <c r="E25" s="6">
        <v>200000</v>
      </c>
      <c r="F25" s="7">
        <f t="shared" si="0"/>
        <v>300000</v>
      </c>
    </row>
    <row r="26" spans="1:6" x14ac:dyDescent="0.25">
      <c r="A26" s="5" t="s">
        <v>11</v>
      </c>
      <c r="B26" s="6"/>
      <c r="C26" s="6"/>
      <c r="D26" s="6">
        <v>400000</v>
      </c>
      <c r="E26" s="6">
        <v>13500</v>
      </c>
      <c r="F26" s="7">
        <f t="shared" si="0"/>
        <v>386500</v>
      </c>
    </row>
    <row r="27" spans="1:6" x14ac:dyDescent="0.25">
      <c r="A27" s="5" t="s">
        <v>12</v>
      </c>
      <c r="B27" s="6"/>
      <c r="C27" s="6"/>
      <c r="D27" s="6">
        <v>200000</v>
      </c>
      <c r="E27" s="6">
        <v>40000</v>
      </c>
      <c r="F27" s="7">
        <f t="shared" si="0"/>
        <v>160000</v>
      </c>
    </row>
    <row r="28" spans="1:6" x14ac:dyDescent="0.25">
      <c r="A28" s="5" t="s">
        <v>13</v>
      </c>
      <c r="B28" s="6"/>
      <c r="C28" s="6"/>
      <c r="D28" s="6">
        <v>500000</v>
      </c>
      <c r="E28" s="6">
        <v>350000</v>
      </c>
      <c r="F28" s="7">
        <f t="shared" si="0"/>
        <v>150000</v>
      </c>
    </row>
    <row r="29" spans="1:6" x14ac:dyDescent="0.25">
      <c r="A29" s="5" t="s">
        <v>14</v>
      </c>
      <c r="B29" s="6"/>
      <c r="C29" s="6"/>
      <c r="D29" s="6">
        <v>500000</v>
      </c>
      <c r="E29" s="6">
        <v>0</v>
      </c>
      <c r="F29" s="7">
        <f t="shared" si="0"/>
        <v>500000</v>
      </c>
    </row>
    <row r="30" spans="1:6" x14ac:dyDescent="0.25">
      <c r="A30" s="5" t="s">
        <v>15</v>
      </c>
      <c r="B30" s="6"/>
      <c r="C30" s="6"/>
      <c r="D30" s="6">
        <v>290000</v>
      </c>
      <c r="E30" s="6">
        <v>0</v>
      </c>
      <c r="F30" s="7">
        <f t="shared" si="0"/>
        <v>290000</v>
      </c>
    </row>
    <row r="31" spans="1:6" x14ac:dyDescent="0.25">
      <c r="A31" s="26" t="s">
        <v>48</v>
      </c>
      <c r="D31" s="6">
        <f>SUM(D9:D30)</f>
        <v>24800000</v>
      </c>
      <c r="E31" s="6">
        <f>SUM(E9:E30)</f>
        <v>20073500</v>
      </c>
      <c r="F31" s="12">
        <f t="shared" si="0"/>
        <v>4726500</v>
      </c>
    </row>
    <row r="33" spans="1:4" x14ac:dyDescent="0.25">
      <c r="A33" s="14" t="s">
        <v>23</v>
      </c>
      <c r="B33" s="15" t="s">
        <v>24</v>
      </c>
      <c r="C33" s="15" t="s">
        <v>47</v>
      </c>
      <c r="D33" s="14" t="s">
        <v>46</v>
      </c>
    </row>
    <row r="34" spans="1:4" x14ac:dyDescent="0.25">
      <c r="A34" s="5" t="s">
        <v>43</v>
      </c>
      <c r="B34" s="6">
        <v>4300000</v>
      </c>
      <c r="C34" s="13">
        <f>B34/D31</f>
        <v>0.17338709677419356</v>
      </c>
      <c r="D34" s="13">
        <v>0.1</v>
      </c>
    </row>
    <row r="35" spans="1:4" x14ac:dyDescent="0.25">
      <c r="A35" s="5" t="s">
        <v>44</v>
      </c>
      <c r="B35" s="6">
        <f>B34+F31</f>
        <v>9026500</v>
      </c>
      <c r="C35" s="13">
        <f>B35/D31</f>
        <v>0.36397177419354837</v>
      </c>
      <c r="D35" s="13">
        <v>0.1</v>
      </c>
    </row>
    <row r="36" spans="1:4" x14ac:dyDescent="0.25">
      <c r="A36" s="21" t="s">
        <v>45</v>
      </c>
      <c r="B36" s="6">
        <f>D9</f>
        <v>2500000</v>
      </c>
      <c r="C36" s="13">
        <f>B36/C4</f>
        <v>0.1</v>
      </c>
      <c r="D36" s="25">
        <v>0.35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STRATEGI 1</vt:lpstr>
      <vt:lpstr>STRATEGI 2</vt:lpstr>
      <vt:lpstr>72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2018-02-22T00:01:50Z</dcterms:created>
  <dcterms:modified xsi:type="dcterms:W3CDTF">2018-02-24T16:04:58Z</dcterms:modified>
</cp:coreProperties>
</file>